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E:\0_eagle\"/>
    </mc:Choice>
  </mc:AlternateContent>
  <bookViews>
    <workbookView xWindow="480" yWindow="90" windowWidth="17715" windowHeight="8310"/>
  </bookViews>
  <sheets>
    <sheet name="Tabelle1" sheetId="1" r:id="rId1"/>
    <sheet name="Tabelle2" sheetId="2" r:id="rId2"/>
    <sheet name="Tabelle3" sheetId="3" r:id="rId3"/>
  </sheets>
  <calcPr calcId="152511"/>
</workbook>
</file>

<file path=xl/calcChain.xml><?xml version="1.0" encoding="utf-8"?>
<calcChain xmlns="http://schemas.openxmlformats.org/spreadsheetml/2006/main">
  <c r="AE5" i="1" l="1"/>
  <c r="AE6" i="1"/>
  <c r="AE7" i="1"/>
  <c r="AE8" i="1"/>
  <c r="AE9" i="1"/>
  <c r="AE10" i="1"/>
  <c r="AE11" i="1"/>
  <c r="AE4" i="1"/>
  <c r="Z8" i="1"/>
  <c r="AC8" i="1"/>
  <c r="AD8" i="1" s="1"/>
  <c r="AC9" i="1"/>
  <c r="AD9" i="1" s="1"/>
  <c r="Z9" i="1"/>
  <c r="AC7" i="1"/>
  <c r="AD7" i="1" s="1"/>
  <c r="Z7" i="1"/>
  <c r="J7" i="1" l="1"/>
  <c r="J12" i="1"/>
  <c r="J11" i="1"/>
  <c r="J10" i="1"/>
  <c r="J9" i="1"/>
  <c r="J8" i="1"/>
  <c r="J6" i="1"/>
  <c r="J5" i="1"/>
  <c r="J4" i="1"/>
  <c r="Z14" i="1"/>
  <c r="Z11" i="1"/>
  <c r="Z6" i="1"/>
  <c r="Z10" i="1"/>
  <c r="Z5" i="1"/>
  <c r="Z4" i="1"/>
  <c r="AC4" i="1"/>
  <c r="AD4" i="1" s="1"/>
  <c r="AC14" i="1"/>
  <c r="AD14" i="1" s="1"/>
  <c r="AC11" i="1"/>
  <c r="AD11" i="1" s="1"/>
  <c r="AC6" i="1"/>
  <c r="AD6" i="1" s="1"/>
  <c r="AC10" i="1"/>
  <c r="AD10" i="1" s="1"/>
  <c r="AC5" i="1"/>
  <c r="AD5" i="1" s="1"/>
  <c r="I4" i="1"/>
  <c r="I27" i="1"/>
  <c r="R27" i="1"/>
  <c r="Q27" i="1"/>
  <c r="I28" i="1"/>
  <c r="R26" i="1"/>
  <c r="Q26" i="1"/>
  <c r="Q25" i="1"/>
  <c r="R25" i="1"/>
  <c r="R24" i="1"/>
  <c r="Q24" i="1"/>
  <c r="Q23" i="1"/>
  <c r="R23" i="1"/>
  <c r="R22" i="1"/>
  <c r="Q22" i="1"/>
  <c r="Q19" i="1"/>
  <c r="R19" i="1"/>
  <c r="Q20" i="1"/>
  <c r="R20" i="1"/>
  <c r="Q21" i="1"/>
  <c r="R21" i="1"/>
  <c r="R18" i="1"/>
  <c r="Q18" i="1"/>
  <c r="I9" i="1"/>
  <c r="K9" i="1" s="1"/>
  <c r="I11" i="1"/>
  <c r="K11" i="1" s="1"/>
  <c r="I10" i="1"/>
  <c r="K10" i="1" s="1"/>
  <c r="I12" i="1"/>
  <c r="K12" i="1" s="1"/>
  <c r="I7" i="1"/>
  <c r="K7" i="1" s="1"/>
  <c r="I5" i="1"/>
  <c r="I6" i="1"/>
  <c r="I8" i="1"/>
  <c r="K8" i="1" s="1"/>
  <c r="C5" i="1"/>
  <c r="Q9" i="1" s="1"/>
  <c r="C6" i="1"/>
  <c r="R9" i="1" s="1"/>
  <c r="K6" i="1" l="1"/>
  <c r="K4" i="1"/>
  <c r="N4" i="1"/>
  <c r="Q4" i="1"/>
  <c r="R4" i="1"/>
  <c r="O4" i="1"/>
  <c r="K5" i="1"/>
  <c r="O10" i="1"/>
  <c r="R8" i="1"/>
  <c r="O6" i="1"/>
  <c r="R10" i="1"/>
  <c r="R6" i="1"/>
  <c r="O11" i="1"/>
  <c r="O7" i="1"/>
  <c r="R11" i="1"/>
  <c r="R7" i="1"/>
  <c r="O12" i="1"/>
  <c r="O8" i="1"/>
  <c r="R12" i="1"/>
  <c r="O5" i="1"/>
  <c r="O9" i="1"/>
  <c r="R5" i="1"/>
  <c r="N10" i="1"/>
  <c r="N6" i="1"/>
  <c r="Q10" i="1"/>
  <c r="Q6" i="1"/>
  <c r="N11" i="1"/>
  <c r="N7" i="1"/>
  <c r="Q11" i="1"/>
  <c r="Q7" i="1"/>
  <c r="N12" i="1"/>
  <c r="N8" i="1"/>
  <c r="Q12" i="1"/>
  <c r="Q8" i="1"/>
  <c r="N5" i="1"/>
  <c r="N9" i="1"/>
  <c r="Q5" i="1"/>
</calcChain>
</file>

<file path=xl/sharedStrings.xml><?xml version="1.0" encoding="utf-8"?>
<sst xmlns="http://schemas.openxmlformats.org/spreadsheetml/2006/main" count="52" uniqueCount="43">
  <si>
    <t>Convertitore</t>
  </si>
  <si>
    <t>[in]</t>
  </si>
  <si>
    <t>[cm]</t>
  </si>
  <si>
    <t>S [mm^2]</t>
  </si>
  <si>
    <t>h [mm]</t>
  </si>
  <si>
    <t>l [mm]</t>
  </si>
  <si>
    <t>Costo</t>
  </si>
  <si>
    <t>€/mm^2</t>
  </si>
  <si>
    <t>Tolleranza</t>
  </si>
  <si>
    <t>mm</t>
  </si>
  <si>
    <t>a</t>
  </si>
  <si>
    <t>b</t>
  </si>
  <si>
    <t>a/l</t>
  </si>
  <si>
    <t>b/h</t>
  </si>
  <si>
    <t>a/h</t>
  </si>
  <si>
    <t>b/l</t>
  </si>
  <si>
    <t>1284p</t>
  </si>
  <si>
    <t>PIC40</t>
  </si>
  <si>
    <t>16C84</t>
  </si>
  <si>
    <t>USB</t>
  </si>
  <si>
    <t>[mm]</t>
  </si>
  <si>
    <t>AT2313</t>
  </si>
  <si>
    <t>AT28p</t>
  </si>
  <si>
    <t>SD</t>
  </si>
  <si>
    <t>PRG</t>
  </si>
  <si>
    <t>Alternatives:</t>
  </si>
  <si>
    <t>http://www.elecrow.com</t>
  </si>
  <si>
    <t>ELECRow</t>
  </si>
  <si>
    <t>Price</t>
  </si>
  <si>
    <t>Shipping</t>
  </si>
  <si>
    <t>Lot</t>
  </si>
  <si>
    <t>http://www.elecrow.com/10pcs-2-layer-pcb-p-1175.html?number_of_uploads=1</t>
  </si>
  <si>
    <t>http://www.elecrow.com/20pcs-2-layer-pcb-p-1176.html</t>
  </si>
  <si>
    <t>http://www.elecrow.com/10pcs-2-layer-pcb-p-1175.html</t>
  </si>
  <si>
    <t>OSHPark</t>
  </si>
  <si>
    <t>https://oshpark.com/</t>
  </si>
  <si>
    <t>US/Euro</t>
  </si>
  <si>
    <t>$/mm^2</t>
  </si>
  <si>
    <t>16C84 Paulino</t>
  </si>
  <si>
    <t>http://www.elecrow.com/5pcs-2-layer-pcb-p-1174.html</t>
  </si>
  <si>
    <t>only green</t>
  </si>
  <si>
    <t>Total</t>
  </si>
  <si>
    <t>http://www.elecrow.com/special-offer-for-2-layer-1010cm-max-green-pcb-10pcs-p-761.html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</si>
</sst>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0.0"/>
    <numFmt numFmtId="165" formatCode="0.0000"/>
    <numFmt numFmtId="166" formatCode="_-[$$-409]* #,##0.00_ ;_-[$$-409]* \-#,##0.00\ ;_-[$$-409]* &quot;-&quot;??_ ;_-@_ "/>
    <numFmt numFmtId="167" formatCode="_-[$$-409]* #,##0.00000_ ;_-[$$-409]* \-#,##0.00000\ ;_-[$$-409]* &quot;-&quot;??_ ;_-@_ "/>
    <numFmt numFmtId="168" formatCode="_-* #,##0.00000\ [$€-407]_-;\-* #,##0.00000\ [$€-407]_-;_-* &quot;-&quot;??\ [$€-407]_-;_-@_-"/>
    <numFmt numFmtId="170" formatCode="_-* #,##0.00\ [$€-407]_-;\-* #,##0.00\ [$€-407]_-;_-* &quot;-&quot;??\ [$€-407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FFFFF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35">
    <xf numFmtId="0" fontId="0" fillId="0" borderId="0" xfId="0"/>
    <xf numFmtId="164" fontId="0" fillId="0" borderId="0" xfId="0" applyNumberFormat="1"/>
    <xf numFmtId="0" fontId="0" fillId="2" borderId="0" xfId="0" applyFill="1"/>
    <xf numFmtId="0" fontId="5" fillId="2" borderId="0" xfId="0" applyFont="1" applyFill="1"/>
    <xf numFmtId="0" fontId="0" fillId="3" borderId="0" xfId="0" applyFill="1" applyBorder="1"/>
    <xf numFmtId="0" fontId="3" fillId="3" borderId="0" xfId="0" applyFont="1" applyFill="1" applyBorder="1"/>
    <xf numFmtId="2" fontId="2" fillId="3" borderId="0" xfId="0" applyNumberFormat="1" applyFont="1" applyFill="1" applyBorder="1"/>
    <xf numFmtId="0" fontId="0" fillId="3" borderId="1" xfId="0" applyFill="1" applyBorder="1" applyAlignment="1">
      <alignment horizontal="center"/>
    </xf>
    <xf numFmtId="0" fontId="0" fillId="3" borderId="0" xfId="0" applyFill="1"/>
    <xf numFmtId="44" fontId="0" fillId="3" borderId="0" xfId="1" applyFont="1" applyFill="1"/>
    <xf numFmtId="165" fontId="0" fillId="3" borderId="0" xfId="0" applyNumberFormat="1" applyFill="1"/>
    <xf numFmtId="0" fontId="0" fillId="3" borderId="1" xfId="0" applyFill="1" applyBorder="1" applyAlignment="1">
      <alignment horizontal="right"/>
    </xf>
    <xf numFmtId="0" fontId="4" fillId="2" borderId="0" xfId="0" applyFont="1" applyFill="1"/>
    <xf numFmtId="0" fontId="4" fillId="3" borderId="0" xfId="0" applyFont="1" applyFill="1"/>
    <xf numFmtId="0" fontId="4" fillId="3" borderId="1" xfId="0" applyFont="1" applyFill="1" applyBorder="1"/>
    <xf numFmtId="2" fontId="0" fillId="0" borderId="0" xfId="0" applyNumberFormat="1"/>
    <xf numFmtId="2" fontId="0" fillId="2" borderId="0" xfId="0" applyNumberFormat="1" applyFill="1"/>
    <xf numFmtId="0" fontId="0" fillId="0" borderId="0" xfId="0" applyAlignment="1">
      <alignment horizontal="center"/>
    </xf>
    <xf numFmtId="0" fontId="6" fillId="3" borderId="0" xfId="0" applyFont="1" applyFill="1" applyBorder="1"/>
    <xf numFmtId="0" fontId="6" fillId="0" borderId="0" xfId="0" applyFont="1" applyFill="1" applyBorder="1"/>
    <xf numFmtId="0" fontId="7" fillId="0" borderId="0" xfId="0" applyFont="1" applyAlignment="1">
      <alignment horizontal="center"/>
    </xf>
    <xf numFmtId="2" fontId="6" fillId="0" borderId="0" xfId="0" applyNumberFormat="1" applyFont="1" applyFill="1" applyBorder="1"/>
    <xf numFmtId="0" fontId="0" fillId="3" borderId="0" xfId="0" applyFill="1" applyBorder="1" applyAlignment="1">
      <alignment horizontal="right"/>
    </xf>
    <xf numFmtId="0" fontId="8" fillId="0" borderId="0" xfId="2"/>
    <xf numFmtId="166" fontId="0" fillId="0" borderId="0" xfId="1" applyNumberFormat="1" applyFon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0" fillId="0" borderId="1" xfId="0" applyBorder="1"/>
    <xf numFmtId="0" fontId="0" fillId="0" borderId="0" xfId="0" applyAlignment="1">
      <alignment horizontal="left"/>
    </xf>
    <xf numFmtId="0" fontId="9" fillId="0" borderId="0" xfId="0" applyFont="1"/>
    <xf numFmtId="0" fontId="9" fillId="0" borderId="1" xfId="0" applyFont="1" applyBorder="1"/>
    <xf numFmtId="167" fontId="9" fillId="0" borderId="0" xfId="0" applyNumberFormat="1" applyFont="1"/>
    <xf numFmtId="168" fontId="9" fillId="0" borderId="0" xfId="0" applyNumberFormat="1" applyFont="1"/>
    <xf numFmtId="170" fontId="0" fillId="0" borderId="0" xfId="0" applyNumberFormat="1"/>
  </cellXfs>
  <cellStyles count="3">
    <cellStyle name="Link" xfId="2" builtinId="8"/>
    <cellStyle name="Standard" xfId="0" builtinId="0"/>
    <cellStyle name="Währung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lecrow.com/5pcs-2-layer-pcb-p-1174.html" TargetMode="External"/><Relationship Id="rId3" Type="http://schemas.openxmlformats.org/officeDocument/2006/relationships/hyperlink" Target="http://www.elecrow.com/10pcs-2-layer-pcb-p-1175.html" TargetMode="External"/><Relationship Id="rId7" Type="http://schemas.openxmlformats.org/officeDocument/2006/relationships/hyperlink" Target="http://www.elecrow.com/5pcs-2-layer-pcb-p-1174.html" TargetMode="External"/><Relationship Id="rId2" Type="http://schemas.openxmlformats.org/officeDocument/2006/relationships/hyperlink" Target="http://www.elecrow.com/10pcs-2-layer-pcb-p-1175.html?number_of_uploads=1" TargetMode="External"/><Relationship Id="rId1" Type="http://schemas.openxmlformats.org/officeDocument/2006/relationships/hyperlink" Target="http://www.elecrow.com/" TargetMode="External"/><Relationship Id="rId6" Type="http://schemas.openxmlformats.org/officeDocument/2006/relationships/hyperlink" Target="https://oshpark.co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elecrow.com/20pcs-2-layer-pcb-p-1176.html" TargetMode="External"/><Relationship Id="rId10" Type="http://schemas.openxmlformats.org/officeDocument/2006/relationships/hyperlink" Target="http://www.elecrow.com/special-offer-for-2-layer-1010cm-max-green-pcb-10pcs-p-761.html" TargetMode="External"/><Relationship Id="rId4" Type="http://schemas.openxmlformats.org/officeDocument/2006/relationships/hyperlink" Target="http://www.elecrow.com/20pcs-2-layer-pcb-p-1176.html" TargetMode="External"/><Relationship Id="rId9" Type="http://schemas.openxmlformats.org/officeDocument/2006/relationships/hyperlink" Target="http://www.elecrow.com/special-offer-for-2-layer-1010cm-max-green-pcb-10pcs-p-76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AF28"/>
  <sheetViews>
    <sheetView tabSelected="1" zoomScale="91" zoomScaleNormal="91" workbookViewId="0">
      <selection activeCell="AE15" sqref="AE15"/>
    </sheetView>
  </sheetViews>
  <sheetFormatPr baseColWidth="10" defaultRowHeight="15" x14ac:dyDescent="0.25"/>
  <cols>
    <col min="1" max="1" width="3.7109375" customWidth="1"/>
    <col min="2" max="2" width="5.7109375" customWidth="1"/>
    <col min="3" max="3" width="7" customWidth="1"/>
    <col min="4" max="4" width="3.85546875" customWidth="1"/>
    <col min="5" max="5" width="3.42578125" customWidth="1"/>
    <col min="6" max="6" width="4" customWidth="1"/>
    <col min="7" max="7" width="6.85546875" bestFit="1" customWidth="1"/>
    <col min="8" max="8" width="7.42578125" bestFit="1" customWidth="1"/>
    <col min="9" max="9" width="9.28515625" bestFit="1" customWidth="1"/>
    <col min="10" max="10" width="9" customWidth="1"/>
    <col min="11" max="11" width="8.28515625" bestFit="1" customWidth="1"/>
    <col min="12" max="12" width="4" customWidth="1"/>
    <col min="13" max="13" width="3.28515625" customWidth="1"/>
    <col min="14" max="14" width="5.42578125" bestFit="1" customWidth="1"/>
    <col min="15" max="15" width="6" bestFit="1" customWidth="1"/>
    <col min="16" max="16" width="4.85546875" bestFit="1" customWidth="1"/>
    <col min="17" max="17" width="5.7109375" customWidth="1"/>
    <col min="18" max="18" width="6" bestFit="1" customWidth="1"/>
    <col min="21" max="21" width="12.42578125" bestFit="1" customWidth="1"/>
    <col min="22" max="22" width="24" bestFit="1" customWidth="1"/>
    <col min="23" max="24" width="6.42578125" bestFit="1" customWidth="1"/>
    <col min="25" max="25" width="6.42578125" customWidth="1"/>
    <col min="26" max="26" width="9.28515625" bestFit="1" customWidth="1"/>
    <col min="27" max="27" width="8.7109375" bestFit="1" customWidth="1"/>
    <col min="28" max="28" width="10.28515625" customWidth="1"/>
    <col min="29" max="29" width="9.28515625" bestFit="1" customWidth="1"/>
  </cols>
  <sheetData>
    <row r="2" spans="1:32" x14ac:dyDescent="0.25">
      <c r="A2" s="2"/>
      <c r="B2" s="2"/>
      <c r="C2" s="2"/>
      <c r="D2" s="2"/>
      <c r="F2" s="2"/>
      <c r="G2" s="2"/>
      <c r="H2" s="2"/>
      <c r="I2" s="2"/>
      <c r="J2" s="2"/>
      <c r="K2" s="2"/>
      <c r="L2" s="2"/>
      <c r="M2" s="16"/>
      <c r="N2" s="16"/>
      <c r="O2" s="16"/>
      <c r="P2" s="16"/>
      <c r="Q2" s="16"/>
      <c r="R2" s="16"/>
      <c r="S2" s="16"/>
      <c r="U2" t="s">
        <v>25</v>
      </c>
      <c r="AC2" s="30" t="s">
        <v>36</v>
      </c>
      <c r="AD2">
        <v>0.91876999999999998</v>
      </c>
    </row>
    <row r="3" spans="1:32" x14ac:dyDescent="0.25">
      <c r="A3" s="2"/>
      <c r="B3" s="4" t="s">
        <v>0</v>
      </c>
      <c r="C3" s="4"/>
      <c r="D3" s="2"/>
      <c r="F3" s="2"/>
      <c r="G3" s="11" t="s">
        <v>5</v>
      </c>
      <c r="H3" s="11" t="s">
        <v>4</v>
      </c>
      <c r="I3" s="11" t="s">
        <v>3</v>
      </c>
      <c r="J3" s="11" t="s">
        <v>6</v>
      </c>
      <c r="K3" s="11" t="s">
        <v>7</v>
      </c>
      <c r="L3" s="2"/>
      <c r="M3" s="16"/>
      <c r="N3" s="11" t="s">
        <v>12</v>
      </c>
      <c r="O3" s="11" t="s">
        <v>13</v>
      </c>
      <c r="P3" s="16"/>
      <c r="Q3" s="11" t="s">
        <v>14</v>
      </c>
      <c r="R3" s="11" t="s">
        <v>15</v>
      </c>
      <c r="S3" s="16"/>
      <c r="U3" t="s">
        <v>27</v>
      </c>
      <c r="V3" s="23" t="s">
        <v>26</v>
      </c>
      <c r="W3" s="28" t="s">
        <v>30</v>
      </c>
      <c r="X3" s="28" t="s">
        <v>20</v>
      </c>
      <c r="Y3" s="28" t="s">
        <v>20</v>
      </c>
      <c r="Z3" s="11" t="s">
        <v>3</v>
      </c>
      <c r="AA3" s="28" t="s">
        <v>28</v>
      </c>
      <c r="AB3" s="28" t="s">
        <v>29</v>
      </c>
      <c r="AC3" s="31" t="s">
        <v>37</v>
      </c>
      <c r="AD3" s="28" t="s">
        <v>7</v>
      </c>
      <c r="AE3" s="28" t="s">
        <v>41</v>
      </c>
    </row>
    <row r="4" spans="1:32" x14ac:dyDescent="0.25">
      <c r="A4" s="2"/>
      <c r="B4" s="7" t="s">
        <v>1</v>
      </c>
      <c r="C4" s="7" t="s">
        <v>2</v>
      </c>
      <c r="D4" s="2"/>
      <c r="F4" s="2"/>
      <c r="G4" s="22">
        <v>44</v>
      </c>
      <c r="H4" s="22">
        <v>44</v>
      </c>
      <c r="I4" s="8">
        <f t="shared" ref="I4:I12" si="0">H4*G4</f>
        <v>1936</v>
      </c>
      <c r="J4" s="9">
        <f>4.99+6.99</f>
        <v>11.98</v>
      </c>
      <c r="K4" s="10">
        <f t="shared" ref="K4:K12" si="1">J4/I4</f>
        <v>6.1880165289256196E-3</v>
      </c>
      <c r="L4" s="2"/>
      <c r="M4" s="16"/>
      <c r="N4" s="15">
        <f>(G4+$B$10)/($C$5*10+$B$10)</f>
        <v>2.1653543307086616</v>
      </c>
      <c r="O4" s="15">
        <f>(H4+$B$10)/($C$6*10+$B$10)</f>
        <v>1.3858267716535433</v>
      </c>
      <c r="P4" s="16"/>
      <c r="Q4" s="15">
        <f>(H4+$B$10)/($C$5*10+$B$10)</f>
        <v>2.1653543307086616</v>
      </c>
      <c r="R4" s="15">
        <f>(G4+$B$10)/($C$6*10+$B$10)</f>
        <v>1.3858267716535433</v>
      </c>
      <c r="S4" s="16"/>
      <c r="V4" s="23" t="s">
        <v>39</v>
      </c>
      <c r="W4">
        <v>5</v>
      </c>
      <c r="X4">
        <v>50</v>
      </c>
      <c r="Y4">
        <v>50</v>
      </c>
      <c r="Z4">
        <f>W4*X4*Y4</f>
        <v>12500</v>
      </c>
      <c r="AA4" s="24">
        <v>9.5</v>
      </c>
      <c r="AB4" s="24">
        <v>3.72</v>
      </c>
      <c r="AC4" s="32">
        <f>(AA4+AB4)/(W4*X4*Y4)</f>
        <v>1.0576000000000001E-3</v>
      </c>
      <c r="AD4" s="27">
        <f>AC4*$AD$2</f>
        <v>9.7169115200000005E-4</v>
      </c>
      <c r="AE4" s="34">
        <f>(AB4+AA4)*$AD$2</f>
        <v>12.146139400000001</v>
      </c>
    </row>
    <row r="5" spans="1:32" x14ac:dyDescent="0.25">
      <c r="A5" s="2" t="s">
        <v>10</v>
      </c>
      <c r="B5" s="18">
        <v>0.8</v>
      </c>
      <c r="C5" s="6">
        <f>$C$7*B5</f>
        <v>2.032</v>
      </c>
      <c r="D5" s="2"/>
      <c r="F5" s="2"/>
      <c r="G5" s="8">
        <v>90</v>
      </c>
      <c r="H5" s="8">
        <v>45</v>
      </c>
      <c r="I5" s="8">
        <f t="shared" si="0"/>
        <v>4050</v>
      </c>
      <c r="J5" s="9">
        <f>8.99+6.99</f>
        <v>15.98</v>
      </c>
      <c r="K5" s="10">
        <f t="shared" si="1"/>
        <v>3.9456790123456788E-3</v>
      </c>
      <c r="L5" s="2"/>
      <c r="M5" s="16"/>
      <c r="N5" s="15">
        <f>(G5+$B$10)/($C$5*10+$B$10)</f>
        <v>4.4291338582677167</v>
      </c>
      <c r="O5" s="15">
        <f>(H5+$B$10)/($C$6*10+$B$10)</f>
        <v>1.4173228346456692</v>
      </c>
      <c r="P5" s="16"/>
      <c r="Q5" s="15">
        <f>(H5+$B$10)/($C$5*10+$B$10)</f>
        <v>2.2145669291338583</v>
      </c>
      <c r="R5" s="15">
        <f>(G5+$B$10)/($C$6*10+$B$10)</f>
        <v>2.8346456692913384</v>
      </c>
      <c r="S5" s="16"/>
      <c r="V5" s="23" t="s">
        <v>33</v>
      </c>
      <c r="W5">
        <v>10</v>
      </c>
      <c r="X5">
        <v>50</v>
      </c>
      <c r="Y5">
        <v>50</v>
      </c>
      <c r="Z5">
        <f>W5*X5*Y5</f>
        <v>25000</v>
      </c>
      <c r="AA5" s="24">
        <v>9.9</v>
      </c>
      <c r="AB5" s="24">
        <v>4.59</v>
      </c>
      <c r="AC5" s="32">
        <f>(AA5+AB5)/(W5*X5*Y5)</f>
        <v>5.7959999999999999E-4</v>
      </c>
      <c r="AD5" s="27">
        <f>AC5*$AD$2</f>
        <v>5.3251909200000003E-4</v>
      </c>
      <c r="AE5" s="34">
        <f t="shared" ref="AE5:AE11" si="2">(AB5+AA5)*$AD$2</f>
        <v>13.3129773</v>
      </c>
    </row>
    <row r="6" spans="1:32" x14ac:dyDescent="0.25">
      <c r="A6" s="2" t="s">
        <v>11</v>
      </c>
      <c r="B6" s="18">
        <v>1.25</v>
      </c>
      <c r="C6" s="6">
        <f>$C$7*B6</f>
        <v>3.1749999999999998</v>
      </c>
      <c r="D6" s="2"/>
      <c r="F6" s="2"/>
      <c r="G6" s="8">
        <v>90</v>
      </c>
      <c r="H6" s="8">
        <v>95</v>
      </c>
      <c r="I6" s="8">
        <f t="shared" si="0"/>
        <v>8550</v>
      </c>
      <c r="J6" s="9">
        <f>13.99+6.99</f>
        <v>20.98</v>
      </c>
      <c r="K6" s="10">
        <f t="shared" si="1"/>
        <v>2.4538011695906434E-3</v>
      </c>
      <c r="L6" s="2"/>
      <c r="M6" s="16"/>
      <c r="N6" s="15">
        <f t="shared" ref="N6:N12" si="3">(G6+$B$10)/($C$5*10+$B$10)</f>
        <v>4.4291338582677167</v>
      </c>
      <c r="O6" s="15">
        <f t="shared" ref="O6:O12" si="4">(H6+$B$10)/($C$6*10+$B$10)</f>
        <v>2.9921259842519685</v>
      </c>
      <c r="P6" s="16"/>
      <c r="Q6" s="15">
        <f t="shared" ref="Q6:Q12" si="5">(H6+$B$10)/($C$5*10+$B$10)</f>
        <v>4.6751968503937009</v>
      </c>
      <c r="R6" s="15">
        <f t="shared" ref="R6:R12" si="6">(G6+$B$10)/($C$6*10+$B$10)</f>
        <v>2.8346456692913384</v>
      </c>
      <c r="S6" s="16"/>
      <c r="V6" s="23" t="s">
        <v>32</v>
      </c>
      <c r="W6">
        <v>20</v>
      </c>
      <c r="X6">
        <v>50</v>
      </c>
      <c r="Y6">
        <v>50</v>
      </c>
      <c r="Z6">
        <f>W6*X6*Y6</f>
        <v>50000</v>
      </c>
      <c r="AA6" s="25">
        <v>19.8</v>
      </c>
      <c r="AB6" s="25">
        <v>6.34</v>
      </c>
      <c r="AC6" s="32">
        <f>(AA6+AB6)/(W6*X6*Y6)</f>
        <v>5.2280000000000002E-4</v>
      </c>
      <c r="AD6" s="27">
        <f>AC6*$AD$2</f>
        <v>4.8033295600000001E-4</v>
      </c>
      <c r="AE6" s="34">
        <f t="shared" si="2"/>
        <v>24.016647800000001</v>
      </c>
    </row>
    <row r="7" spans="1:32" x14ac:dyDescent="0.25">
      <c r="A7" s="2"/>
      <c r="B7" s="2"/>
      <c r="C7" s="3">
        <v>2.54</v>
      </c>
      <c r="D7" s="2"/>
      <c r="F7" s="2"/>
      <c r="G7" s="8">
        <v>90</v>
      </c>
      <c r="H7" s="8">
        <v>290</v>
      </c>
      <c r="I7" s="8">
        <f t="shared" si="0"/>
        <v>26100</v>
      </c>
      <c r="J7" s="9">
        <f>29.99+6.99</f>
        <v>36.979999999999997</v>
      </c>
      <c r="K7" s="10">
        <f t="shared" si="1"/>
        <v>1.4168582375478926E-3</v>
      </c>
      <c r="L7" s="2"/>
      <c r="M7" s="16"/>
      <c r="N7" s="15">
        <f t="shared" si="3"/>
        <v>4.4291338582677167</v>
      </c>
      <c r="O7" s="15">
        <f t="shared" si="4"/>
        <v>9.1338582677165352</v>
      </c>
      <c r="P7" s="16"/>
      <c r="Q7" s="15">
        <f t="shared" si="5"/>
        <v>14.271653543307087</v>
      </c>
      <c r="R7" s="15">
        <f t="shared" si="6"/>
        <v>2.8346456692913384</v>
      </c>
      <c r="S7" s="16"/>
      <c r="V7" s="23" t="s">
        <v>42</v>
      </c>
      <c r="W7">
        <v>10</v>
      </c>
      <c r="X7">
        <v>50</v>
      </c>
      <c r="Y7">
        <v>100</v>
      </c>
      <c r="Z7">
        <f>W7*X7*Y7</f>
        <v>50000</v>
      </c>
      <c r="AA7" s="24">
        <v>11</v>
      </c>
      <c r="AB7" s="24">
        <v>6.52</v>
      </c>
      <c r="AC7" s="32">
        <f>(AA7+AB7)/(W7*X7*Y7)</f>
        <v>3.5040000000000001E-4</v>
      </c>
      <c r="AD7" s="27">
        <f>AC7*$AD$2</f>
        <v>3.2193700799999997E-4</v>
      </c>
      <c r="AE7" s="34">
        <f t="shared" si="2"/>
        <v>16.096850399999997</v>
      </c>
      <c r="AF7" t="s">
        <v>40</v>
      </c>
    </row>
    <row r="8" spans="1:32" x14ac:dyDescent="0.25">
      <c r="A8" s="2"/>
      <c r="B8" s="2"/>
      <c r="C8" s="2"/>
      <c r="D8" s="2"/>
      <c r="F8" s="2"/>
      <c r="G8" s="8">
        <v>100</v>
      </c>
      <c r="H8" s="8">
        <v>80</v>
      </c>
      <c r="I8" s="8">
        <f t="shared" si="0"/>
        <v>8000</v>
      </c>
      <c r="J8" s="9">
        <f>13.99+6.99</f>
        <v>20.98</v>
      </c>
      <c r="K8" s="10">
        <f t="shared" si="1"/>
        <v>2.6225000000000003E-3</v>
      </c>
      <c r="L8" s="2"/>
      <c r="M8" s="16"/>
      <c r="N8" s="15">
        <f t="shared" si="3"/>
        <v>4.9212598425196852</v>
      </c>
      <c r="O8" s="15">
        <f t="shared" si="4"/>
        <v>2.5196850393700787</v>
      </c>
      <c r="P8" s="16"/>
      <c r="Q8" s="15">
        <f t="shared" si="5"/>
        <v>3.9370078740157481</v>
      </c>
      <c r="R8" s="15">
        <f t="shared" si="6"/>
        <v>3.1496062992125986</v>
      </c>
      <c r="S8" s="16"/>
      <c r="V8" s="23" t="s">
        <v>42</v>
      </c>
      <c r="W8">
        <v>10</v>
      </c>
      <c r="X8">
        <v>100</v>
      </c>
      <c r="Y8">
        <v>100</v>
      </c>
      <c r="Z8">
        <f>W8*X8*Y8</f>
        <v>100000</v>
      </c>
      <c r="AA8" s="24">
        <v>14</v>
      </c>
      <c r="AB8" s="24">
        <v>9.67</v>
      </c>
      <c r="AC8" s="32">
        <f>(AA8+AB8)/(W8*X8*Y8)</f>
        <v>2.3670000000000001E-4</v>
      </c>
      <c r="AD8" s="27">
        <f>AC8*$AD$2</f>
        <v>2.17472859E-4</v>
      </c>
      <c r="AE8" s="34">
        <f t="shared" si="2"/>
        <v>21.747285900000001</v>
      </c>
      <c r="AF8" t="s">
        <v>40</v>
      </c>
    </row>
    <row r="9" spans="1:32" x14ac:dyDescent="0.25">
      <c r="A9" s="12"/>
      <c r="B9" s="14" t="s">
        <v>8</v>
      </c>
      <c r="C9" s="14"/>
      <c r="D9" s="12"/>
      <c r="F9" s="2"/>
      <c r="G9" s="8">
        <v>100</v>
      </c>
      <c r="H9" s="8">
        <v>160</v>
      </c>
      <c r="I9" s="8">
        <f t="shared" si="0"/>
        <v>16000</v>
      </c>
      <c r="J9" s="9">
        <f>23.49+6.99</f>
        <v>30.479999999999997</v>
      </c>
      <c r="K9" s="10">
        <f t="shared" si="1"/>
        <v>1.9049999999999998E-3</v>
      </c>
      <c r="L9" s="2"/>
      <c r="M9" s="16"/>
      <c r="N9" s="15">
        <f t="shared" si="3"/>
        <v>4.9212598425196852</v>
      </c>
      <c r="O9" s="15">
        <f t="shared" si="4"/>
        <v>5.0393700787401574</v>
      </c>
      <c r="P9" s="16"/>
      <c r="Q9" s="15">
        <f t="shared" si="5"/>
        <v>7.8740157480314963</v>
      </c>
      <c r="R9" s="15">
        <f t="shared" si="6"/>
        <v>3.1496062992125986</v>
      </c>
      <c r="S9" s="16"/>
      <c r="V9" s="23" t="s">
        <v>39</v>
      </c>
      <c r="W9">
        <v>5</v>
      </c>
      <c r="X9">
        <v>100</v>
      </c>
      <c r="Y9">
        <v>100</v>
      </c>
      <c r="Z9">
        <f>W9*X9*Y9</f>
        <v>50000</v>
      </c>
      <c r="AA9" s="24">
        <v>12.5</v>
      </c>
      <c r="AB9" s="24">
        <v>6.34</v>
      </c>
      <c r="AC9" s="32">
        <f>(AA9+AB9)/(W9*X9*Y9)</f>
        <v>3.768E-4</v>
      </c>
      <c r="AD9" s="27">
        <f>AC9*$AD$2</f>
        <v>3.4619253599999997E-4</v>
      </c>
      <c r="AE9" s="34">
        <f t="shared" si="2"/>
        <v>17.3096268</v>
      </c>
    </row>
    <row r="10" spans="1:32" x14ac:dyDescent="0.25">
      <c r="A10" s="12"/>
      <c r="B10" s="5">
        <v>0</v>
      </c>
      <c r="C10" s="13" t="s">
        <v>9</v>
      </c>
      <c r="D10" s="12"/>
      <c r="F10" s="2"/>
      <c r="G10" s="8">
        <v>195</v>
      </c>
      <c r="H10" s="8">
        <v>90</v>
      </c>
      <c r="I10" s="8">
        <f t="shared" si="0"/>
        <v>17550</v>
      </c>
      <c r="J10" s="9">
        <f>23.49+6.99</f>
        <v>30.479999999999997</v>
      </c>
      <c r="K10" s="10">
        <f t="shared" si="1"/>
        <v>1.7367521367521366E-3</v>
      </c>
      <c r="L10" s="2"/>
      <c r="M10" s="16"/>
      <c r="N10" s="15">
        <f t="shared" si="3"/>
        <v>9.5964566929133852</v>
      </c>
      <c r="O10" s="15">
        <f t="shared" si="4"/>
        <v>2.8346456692913384</v>
      </c>
      <c r="P10" s="16"/>
      <c r="Q10" s="15">
        <f t="shared" si="5"/>
        <v>4.4291338582677167</v>
      </c>
      <c r="R10" s="15">
        <f t="shared" si="6"/>
        <v>6.1417322834645667</v>
      </c>
      <c r="S10" s="16"/>
      <c r="V10" s="23" t="s">
        <v>31</v>
      </c>
      <c r="W10">
        <v>10</v>
      </c>
      <c r="X10">
        <v>100</v>
      </c>
      <c r="Y10">
        <v>100</v>
      </c>
      <c r="Z10">
        <f>W10*X10*Y10</f>
        <v>100000</v>
      </c>
      <c r="AA10" s="24">
        <v>15.9</v>
      </c>
      <c r="AB10" s="24">
        <v>9.84</v>
      </c>
      <c r="AC10" s="32">
        <f>(AA10+AB10)/(W10*X10*Y10)</f>
        <v>2.5740000000000002E-4</v>
      </c>
      <c r="AD10" s="27">
        <f>AC10*$AD$2</f>
        <v>2.3649139800000001E-4</v>
      </c>
      <c r="AE10" s="34">
        <f t="shared" si="2"/>
        <v>23.6491398</v>
      </c>
    </row>
    <row r="11" spans="1:32" x14ac:dyDescent="0.25">
      <c r="A11" s="12"/>
      <c r="B11" s="12"/>
      <c r="C11" s="12"/>
      <c r="D11" s="12"/>
      <c r="F11" s="2"/>
      <c r="G11" s="8">
        <v>195</v>
      </c>
      <c r="H11" s="8">
        <v>140</v>
      </c>
      <c r="I11" s="8">
        <f t="shared" si="0"/>
        <v>27300</v>
      </c>
      <c r="J11" s="9">
        <f>29.99+6.99</f>
        <v>36.979999999999997</v>
      </c>
      <c r="K11" s="10">
        <f t="shared" si="1"/>
        <v>1.3545787545787545E-3</v>
      </c>
      <c r="L11" s="2"/>
      <c r="M11" s="16"/>
      <c r="N11" s="15">
        <f t="shared" si="3"/>
        <v>9.5964566929133852</v>
      </c>
      <c r="O11" s="15">
        <f t="shared" si="4"/>
        <v>4.409448818897638</v>
      </c>
      <c r="P11" s="16"/>
      <c r="Q11" s="15">
        <f t="shared" si="5"/>
        <v>6.8897637795275593</v>
      </c>
      <c r="R11" s="15">
        <f t="shared" si="6"/>
        <v>6.1417322834645667</v>
      </c>
      <c r="S11" s="16"/>
      <c r="V11" s="23" t="s">
        <v>32</v>
      </c>
      <c r="W11">
        <v>20</v>
      </c>
      <c r="X11">
        <v>100</v>
      </c>
      <c r="Y11">
        <v>100</v>
      </c>
      <c r="Z11">
        <f>W11*X11*Y11</f>
        <v>200000</v>
      </c>
      <c r="AA11" s="24">
        <v>27.8</v>
      </c>
      <c r="AB11" s="24">
        <v>16.84</v>
      </c>
      <c r="AC11" s="32">
        <f>(AA11+AB11)/(W11*X11*Y11)</f>
        <v>2.232E-4</v>
      </c>
      <c r="AD11" s="27">
        <f>AC11*$AD$2</f>
        <v>2.0506946399999999E-4</v>
      </c>
      <c r="AE11" s="34">
        <f t="shared" si="2"/>
        <v>41.013892800000001</v>
      </c>
    </row>
    <row r="12" spans="1:32" x14ac:dyDescent="0.25">
      <c r="F12" s="2"/>
      <c r="G12" s="8">
        <v>195</v>
      </c>
      <c r="H12" s="8">
        <v>290</v>
      </c>
      <c r="I12" s="8">
        <f t="shared" si="0"/>
        <v>56550</v>
      </c>
      <c r="J12" s="9">
        <f>49.99+6.99</f>
        <v>56.980000000000004</v>
      </c>
      <c r="K12" s="10">
        <f t="shared" si="1"/>
        <v>1.0076038903625111E-3</v>
      </c>
      <c r="L12" s="2"/>
      <c r="M12" s="16"/>
      <c r="N12" s="15">
        <f t="shared" si="3"/>
        <v>9.5964566929133852</v>
      </c>
      <c r="O12" s="15">
        <f t="shared" si="4"/>
        <v>9.1338582677165352</v>
      </c>
      <c r="P12" s="16"/>
      <c r="Q12" s="15">
        <f t="shared" si="5"/>
        <v>14.271653543307087</v>
      </c>
      <c r="R12" s="15">
        <f t="shared" si="6"/>
        <v>6.1417322834645667</v>
      </c>
      <c r="S12" s="16"/>
      <c r="Z12" s="24"/>
      <c r="AA12" s="24"/>
      <c r="AB12" s="26"/>
      <c r="AC12" s="33"/>
    </row>
    <row r="13" spans="1:32" x14ac:dyDescent="0.25">
      <c r="F13" s="2"/>
      <c r="G13" s="2"/>
      <c r="H13" s="2"/>
      <c r="I13" s="2"/>
      <c r="J13" s="2"/>
      <c r="K13" s="2"/>
      <c r="L13" s="2"/>
      <c r="M13" s="16"/>
      <c r="N13" s="16"/>
      <c r="O13" s="16"/>
      <c r="P13" s="16"/>
      <c r="Q13" s="16"/>
      <c r="R13" s="16"/>
      <c r="S13" s="16"/>
      <c r="U13" t="s">
        <v>34</v>
      </c>
      <c r="V13" s="23" t="s">
        <v>35</v>
      </c>
      <c r="Z13" s="24"/>
      <c r="AA13" s="24"/>
      <c r="AB13" s="26"/>
      <c r="AC13" s="33"/>
    </row>
    <row r="14" spans="1:32" x14ac:dyDescent="0.25">
      <c r="W14">
        <v>3</v>
      </c>
      <c r="X14">
        <v>25.4</v>
      </c>
      <c r="Y14">
        <v>25.4</v>
      </c>
      <c r="Z14">
        <f>W14*X14*Y14</f>
        <v>1935.4799999999996</v>
      </c>
      <c r="AA14" s="24">
        <v>5</v>
      </c>
      <c r="AB14" s="24">
        <v>0</v>
      </c>
      <c r="AC14" s="32">
        <f>(AA14+AB14)/(W14*X14*Y14)</f>
        <v>2.583338500010334E-3</v>
      </c>
      <c r="AD14" s="27">
        <f>AC14*$AD$2</f>
        <v>2.3734939136544945E-3</v>
      </c>
    </row>
    <row r="15" spans="1:32" x14ac:dyDescent="0.25">
      <c r="Z15" s="24"/>
      <c r="AA15" s="24"/>
    </row>
    <row r="16" spans="1:32" x14ac:dyDescent="0.25">
      <c r="Z16" s="24"/>
      <c r="AA16" s="24"/>
    </row>
    <row r="17" spans="3:27" x14ac:dyDescent="0.25">
      <c r="Q17" s="17" t="s">
        <v>20</v>
      </c>
      <c r="R17" s="17" t="s">
        <v>20</v>
      </c>
      <c r="Z17" s="24"/>
      <c r="AA17" s="24"/>
    </row>
    <row r="18" spans="3:27" x14ac:dyDescent="0.25">
      <c r="L18" s="29" t="s">
        <v>16</v>
      </c>
      <c r="M18" s="29"/>
      <c r="N18" s="29"/>
      <c r="O18" s="19">
        <v>1.2</v>
      </c>
      <c r="P18" s="21">
        <v>2.5</v>
      </c>
      <c r="Q18" s="1">
        <f>O18*$C$7*10</f>
        <v>30.48</v>
      </c>
      <c r="R18" s="1">
        <f>P18*$C$7*10</f>
        <v>63.5</v>
      </c>
      <c r="Z18" s="24"/>
      <c r="AA18" s="24"/>
    </row>
    <row r="19" spans="3:27" x14ac:dyDescent="0.25">
      <c r="C19">
        <v>30.5</v>
      </c>
      <c r="D19">
        <v>3</v>
      </c>
      <c r="L19" s="29" t="s">
        <v>17</v>
      </c>
      <c r="M19" s="29"/>
      <c r="N19" s="29"/>
      <c r="O19" s="19">
        <v>1.4</v>
      </c>
      <c r="P19" s="21">
        <v>2.5</v>
      </c>
      <c r="Q19" s="1">
        <f t="shared" ref="Q19:Q22" si="7">O19*$C$7*10</f>
        <v>35.559999999999995</v>
      </c>
      <c r="R19" s="1">
        <f t="shared" ref="R19:R22" si="8">P19*$C$7*10</f>
        <v>63.5</v>
      </c>
      <c r="T19" s="20">
        <v>16</v>
      </c>
      <c r="Z19" s="24"/>
      <c r="AA19" s="24"/>
    </row>
    <row r="20" spans="3:27" x14ac:dyDescent="0.25">
      <c r="C20">
        <v>35.6</v>
      </c>
      <c r="D20">
        <v>3</v>
      </c>
      <c r="F20">
        <v>63.5</v>
      </c>
      <c r="G20">
        <v>3</v>
      </c>
      <c r="I20">
        <v>38.1</v>
      </c>
      <c r="J20">
        <v>3</v>
      </c>
      <c r="L20" s="29" t="s">
        <v>18</v>
      </c>
      <c r="M20" s="29"/>
      <c r="N20" s="29"/>
      <c r="O20" s="19">
        <v>0.7</v>
      </c>
      <c r="P20" s="21">
        <v>1.5</v>
      </c>
      <c r="Q20" s="1">
        <f t="shared" si="7"/>
        <v>17.779999999999998</v>
      </c>
      <c r="R20" s="1">
        <f t="shared" si="8"/>
        <v>38.1</v>
      </c>
    </row>
    <row r="21" spans="3:27" x14ac:dyDescent="0.25">
      <c r="C21">
        <v>38.1</v>
      </c>
      <c r="D21">
        <v>3</v>
      </c>
      <c r="F21">
        <v>63.5</v>
      </c>
      <c r="G21">
        <v>3</v>
      </c>
      <c r="I21">
        <v>38.1</v>
      </c>
      <c r="J21">
        <v>3</v>
      </c>
      <c r="L21" s="29" t="s">
        <v>19</v>
      </c>
      <c r="M21" s="29"/>
      <c r="N21" s="29"/>
      <c r="O21" s="19">
        <v>0.5</v>
      </c>
      <c r="P21" s="21">
        <v>0.6</v>
      </c>
      <c r="Q21" s="1">
        <f t="shared" si="7"/>
        <v>12.7</v>
      </c>
      <c r="R21" s="1">
        <f t="shared" si="8"/>
        <v>15.24</v>
      </c>
    </row>
    <row r="22" spans="3:27" x14ac:dyDescent="0.25">
      <c r="C22">
        <v>12.7</v>
      </c>
      <c r="D22">
        <v>3</v>
      </c>
      <c r="F22">
        <v>63.5</v>
      </c>
      <c r="I22">
        <v>38.1</v>
      </c>
      <c r="J22">
        <v>3</v>
      </c>
      <c r="L22" s="29" t="s">
        <v>21</v>
      </c>
      <c r="M22" s="29"/>
      <c r="N22" s="29"/>
      <c r="O22" s="19">
        <v>1.1000000000000001</v>
      </c>
      <c r="P22" s="21">
        <v>1.9</v>
      </c>
      <c r="Q22" s="1">
        <f t="shared" si="7"/>
        <v>27.940000000000005</v>
      </c>
      <c r="R22" s="1">
        <f t="shared" si="8"/>
        <v>48.26</v>
      </c>
    </row>
    <row r="23" spans="3:27" x14ac:dyDescent="0.25">
      <c r="C23">
        <v>48.3</v>
      </c>
      <c r="D23">
        <v>3</v>
      </c>
      <c r="I23">
        <v>38.1</v>
      </c>
      <c r="J23">
        <v>3</v>
      </c>
      <c r="L23" s="29" t="s">
        <v>22</v>
      </c>
      <c r="M23" s="29"/>
      <c r="N23" s="29"/>
      <c r="O23" s="19">
        <v>1.1000000000000001</v>
      </c>
      <c r="P23" s="21">
        <v>1.9</v>
      </c>
      <c r="Q23" s="1">
        <f t="shared" ref="Q23:Q25" si="9">O23*$C$7*10</f>
        <v>27.940000000000005</v>
      </c>
      <c r="R23" s="1">
        <f t="shared" ref="R23:R25" si="10">P23*$C$7*10</f>
        <v>48.26</v>
      </c>
    </row>
    <row r="24" spans="3:27" x14ac:dyDescent="0.25">
      <c r="C24">
        <v>48.3</v>
      </c>
      <c r="D24">
        <v>3</v>
      </c>
      <c r="I24">
        <v>38.1</v>
      </c>
      <c r="L24" s="29" t="s">
        <v>23</v>
      </c>
      <c r="M24" s="29"/>
      <c r="N24" s="29"/>
      <c r="O24" s="19">
        <v>1.2</v>
      </c>
      <c r="P24" s="21">
        <v>1.5</v>
      </c>
      <c r="Q24" s="1">
        <f t="shared" si="9"/>
        <v>30.48</v>
      </c>
      <c r="R24" s="1">
        <f t="shared" si="10"/>
        <v>38.1</v>
      </c>
    </row>
    <row r="25" spans="3:27" x14ac:dyDescent="0.25">
      <c r="C25">
        <v>38.1</v>
      </c>
      <c r="D25">
        <v>3</v>
      </c>
      <c r="L25" s="29">
        <v>4013</v>
      </c>
      <c r="M25" s="29"/>
      <c r="N25" s="29"/>
      <c r="O25" s="19">
        <v>1.35</v>
      </c>
      <c r="P25" s="21">
        <v>3.8</v>
      </c>
      <c r="Q25" s="1">
        <f t="shared" si="9"/>
        <v>34.290000000000006</v>
      </c>
      <c r="R25" s="1">
        <f t="shared" si="10"/>
        <v>96.52</v>
      </c>
    </row>
    <row r="26" spans="3:27" x14ac:dyDescent="0.25">
      <c r="C26">
        <v>17.8</v>
      </c>
      <c r="L26" s="29" t="s">
        <v>24</v>
      </c>
      <c r="M26" s="29"/>
      <c r="N26" s="29"/>
      <c r="O26" s="19">
        <v>0.75</v>
      </c>
      <c r="P26" s="21">
        <v>0.32500000000000001</v>
      </c>
      <c r="Q26" s="1">
        <f t="shared" ref="Q26:Q27" si="11">O26*$C$7*10</f>
        <v>19.05</v>
      </c>
      <c r="R26" s="1">
        <f t="shared" ref="R26:R27" si="12">P26*$C$7*10</f>
        <v>8.2550000000000008</v>
      </c>
    </row>
    <row r="27" spans="3:27" x14ac:dyDescent="0.25">
      <c r="I27">
        <f>13/16</f>
        <v>0.8125</v>
      </c>
      <c r="L27" s="29" t="s">
        <v>38</v>
      </c>
      <c r="M27" s="29"/>
      <c r="N27" s="29"/>
      <c r="O27" s="19">
        <v>0.75</v>
      </c>
      <c r="P27" s="21">
        <v>1.05</v>
      </c>
      <c r="Q27" s="1">
        <f t="shared" si="11"/>
        <v>19.05</v>
      </c>
      <c r="R27" s="1">
        <f t="shared" si="12"/>
        <v>26.67</v>
      </c>
    </row>
    <row r="28" spans="3:27" x14ac:dyDescent="0.25">
      <c r="I28">
        <f>18/32</f>
        <v>0.5625</v>
      </c>
    </row>
  </sheetData>
  <mergeCells count="10">
    <mergeCell ref="L24:N24"/>
    <mergeCell ref="L25:N25"/>
    <mergeCell ref="L26:N26"/>
    <mergeCell ref="L27:N27"/>
    <mergeCell ref="L18:N18"/>
    <mergeCell ref="L19:N19"/>
    <mergeCell ref="L20:N20"/>
    <mergeCell ref="L21:N21"/>
    <mergeCell ref="L22:N22"/>
    <mergeCell ref="L23:N23"/>
  </mergeCells>
  <hyperlinks>
    <hyperlink ref="V3" r:id="rId1"/>
    <hyperlink ref="V10" r:id="rId2"/>
    <hyperlink ref="V5" r:id="rId3"/>
    <hyperlink ref="V6" r:id="rId4"/>
    <hyperlink ref="V11" r:id="rId5"/>
    <hyperlink ref="V13" r:id="rId6"/>
    <hyperlink ref="V4" r:id="rId7"/>
    <hyperlink ref="V9" r:id="rId8"/>
    <hyperlink ref="V8" r:id="rId9"/>
    <hyperlink ref="V7" r:id="rId10"/>
  </hyperlinks>
  <pageMargins left="0.7" right="0.7" top="0.78740157499999996" bottom="0.78740157499999996" header="0.3" footer="0.3"/>
  <pageSetup paperSize="9" orientation="portrait" r:id="rId11"/>
  <ignoredErrors>
    <ignoredError sqref="J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BMW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Iocco Paolo</dc:creator>
  <cp:lastModifiedBy>Iocco Paolo</cp:lastModifiedBy>
  <dcterms:created xsi:type="dcterms:W3CDTF">2013-11-11T13:41:28Z</dcterms:created>
  <dcterms:modified xsi:type="dcterms:W3CDTF">2016-03-15T07:37:37Z</dcterms:modified>
</cp:coreProperties>
</file>